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Press &amp; PR\jsanderson\"/>
    </mc:Choice>
  </mc:AlternateContent>
  <bookViews>
    <workbookView xWindow="-105" yWindow="-105" windowWidth="19425" windowHeight="10425"/>
  </bookViews>
  <sheets>
    <sheet name="CSR Efficiencies" sheetId="4" r:id="rId1"/>
    <sheet name="Efficiencies 2324" sheetId="5" r:id="rId2"/>
    <sheet name="Efficiencies 2425" sheetId="8" r:id="rId3"/>
  </sheets>
  <externalReferences>
    <externalReference r:id="rId4"/>
  </externalReferences>
  <definedNames>
    <definedName name="_xlnm.Print_Area" localSheetId="1">'Efficiencies 2324'!$A$1:$G$26</definedName>
    <definedName name="_xlnm.Print_Area" localSheetId="2">'Efficiencies 2425'!$A$1:$G$40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4" l="1"/>
  <c r="E24" i="5"/>
  <c r="D24" i="5" s="1"/>
  <c r="E23" i="5"/>
  <c r="D23" i="5" s="1"/>
  <c r="E22" i="5"/>
  <c r="D22" i="5" s="1"/>
  <c r="D31" i="4" l="1"/>
  <c r="G38" i="8" l="1"/>
  <c r="G30" i="8" l="1"/>
  <c r="G34" i="8" s="1"/>
  <c r="G39" i="8" s="1"/>
  <c r="G36" i="8" l="1"/>
  <c r="C25" i="5" l="1"/>
  <c r="C26" i="5" s="1"/>
  <c r="E21" i="5"/>
  <c r="E20" i="5"/>
  <c r="D19" i="5"/>
  <c r="E19" i="5" s="1"/>
  <c r="E18" i="5"/>
  <c r="D17" i="5"/>
  <c r="E17" i="5" s="1"/>
  <c r="D16" i="5"/>
  <c r="E16" i="5" s="1"/>
  <c r="D15" i="5"/>
  <c r="E14" i="5"/>
  <c r="E13" i="5"/>
  <c r="E12" i="5"/>
  <c r="D11" i="5"/>
  <c r="D10" i="5"/>
  <c r="E10" i="5" s="1"/>
  <c r="D9" i="5"/>
  <c r="E8" i="5"/>
  <c r="D7" i="5"/>
  <c r="D6" i="5"/>
  <c r="E6" i="5" s="1"/>
  <c r="E5" i="5"/>
  <c r="D5" i="5"/>
  <c r="E4" i="5"/>
  <c r="E7" i="4" l="1"/>
  <c r="E8" i="4" s="1"/>
  <c r="C7" i="4"/>
  <c r="C8" i="4" s="1"/>
  <c r="D7" i="4"/>
  <c r="D8" i="4" s="1"/>
  <c r="C36" i="4"/>
  <c r="E36" i="4"/>
  <c r="D36" i="4"/>
  <c r="E38" i="4" l="1"/>
  <c r="C38" i="4"/>
  <c r="D38" i="4"/>
  <c r="D25" i="5" l="1"/>
  <c r="D26" i="5" s="1"/>
  <c r="E26" i="5" s="1"/>
  <c r="E25" i="5"/>
</calcChain>
</file>

<file path=xl/comments1.xml><?xml version="1.0" encoding="utf-8"?>
<comments xmlns="http://schemas.openxmlformats.org/spreadsheetml/2006/main">
  <authors>
    <author>Hemming, Mark</author>
    <author>Slater Sara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Hemming, Mark:</t>
        </r>
        <r>
          <rPr>
            <sz val="9"/>
            <color indexed="81"/>
            <rFont val="Tahoma"/>
            <family val="2"/>
          </rPr>
          <t xml:space="preserve">
Please overwrite formula with actual figures.</t>
        </r>
      </text>
    </comment>
    <comment ref="E7" authorId="1" shapeId="0">
      <text>
        <r>
          <rPr>
            <b/>
            <sz val="9"/>
            <color indexed="81"/>
            <rFont val="Tahoma"/>
            <charset val="1"/>
          </rPr>
          <t>Slater Sara:</t>
        </r>
        <r>
          <rPr>
            <sz val="9"/>
            <color indexed="81"/>
            <rFont val="Tahoma"/>
            <charset val="1"/>
          </rPr>
          <t xml:space="preserve">
Increase in non pay due to Capital Financing and ICT (M365)</t>
        </r>
      </text>
    </comment>
    <comment ref="E33" authorId="1" shapeId="0">
      <text>
        <r>
          <rPr>
            <b/>
            <sz val="9"/>
            <color indexed="81"/>
            <rFont val="Tahoma"/>
            <charset val="1"/>
          </rPr>
          <t>Slater Sara:</t>
        </r>
        <r>
          <rPr>
            <sz val="9"/>
            <color indexed="81"/>
            <rFont val="Tahoma"/>
            <charset val="1"/>
          </rPr>
          <t xml:space="preserve">
Rental of HQ - 1 floor to the NHS</t>
        </r>
      </text>
    </comment>
    <comment ref="E34" authorId="1" shapeId="0">
      <text>
        <r>
          <rPr>
            <b/>
            <sz val="9"/>
            <color indexed="81"/>
            <rFont val="Tahoma"/>
            <charset val="1"/>
          </rPr>
          <t>Slater Sara:</t>
        </r>
        <r>
          <rPr>
            <sz val="9"/>
            <color indexed="81"/>
            <rFont val="Tahoma"/>
            <charset val="1"/>
          </rPr>
          <t xml:space="preserve">
increaed income from secondments, COMAH and other small income generating areas</t>
        </r>
      </text>
    </comment>
  </commentList>
</comments>
</file>

<file path=xl/comments2.xml><?xml version="1.0" encoding="utf-8"?>
<comments xmlns="http://schemas.openxmlformats.org/spreadsheetml/2006/main">
  <authors>
    <author>Haigh Linda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Haigh Linda:</t>
        </r>
        <r>
          <rPr>
            <sz val="9"/>
            <color indexed="81"/>
            <rFont val="Tahoma"/>
            <family val="2"/>
          </rPr>
          <t xml:space="preserve">
sorry don’t understand this
SS updated 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Haigh Linda:</t>
        </r>
        <r>
          <rPr>
            <sz val="9"/>
            <color indexed="81"/>
            <rFont val="Tahoma"/>
            <family val="2"/>
          </rPr>
          <t xml:space="preserve">
can we count credits as one off savings?
SS think this is a saving and from few years ago - we just have a couple of buildings they keep changing but this element is acheived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Haigh Linda:</t>
        </r>
        <r>
          <rPr>
            <sz val="9"/>
            <color indexed="81"/>
            <rFont val="Tahoma"/>
            <family val="2"/>
          </rPr>
          <t xml:space="preserve">
comment doesn’t macth numbers?
SS updated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Haigh Linda:
 doe we mean forecast based on trend analysis - what is driivng savings?
SS - updated</t>
        </r>
      </text>
    </comment>
  </commentList>
</comments>
</file>

<file path=xl/comments3.xml><?xml version="1.0" encoding="utf-8"?>
<comments xmlns="http://schemas.openxmlformats.org/spreadsheetml/2006/main">
  <authors>
    <author>Haigh Linda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Haigh Linda:</t>
        </r>
        <r>
          <rPr>
            <sz val="9"/>
            <color indexed="81"/>
            <rFont val="Tahoma"/>
            <family val="2"/>
          </rPr>
          <t xml:space="preserve">
QIA and EIA will be required where there is a service impact.  Perhaps rather than blank column we 
have a service impact column and initials of the owner column?</t>
        </r>
      </text>
    </comment>
  </commentList>
</comments>
</file>

<file path=xl/sharedStrings.xml><?xml version="1.0" encoding="utf-8"?>
<sst xmlns="http://schemas.openxmlformats.org/spreadsheetml/2006/main" count="298" uniqueCount="182">
  <si>
    <t>2022-23</t>
  </si>
  <si>
    <t>2023-24</t>
  </si>
  <si>
    <t>2024-25</t>
  </si>
  <si>
    <t>Direct Employee</t>
  </si>
  <si>
    <t>Indirect Employee (e.g. training, travel etc.)</t>
  </si>
  <si>
    <t>All Indirect Employee Costs</t>
  </si>
  <si>
    <t>Premises</t>
  </si>
  <si>
    <t>Utilities</t>
  </si>
  <si>
    <t>Rent/Rates</t>
  </si>
  <si>
    <t>Other Premises Costs</t>
  </si>
  <si>
    <t>Transport</t>
  </si>
  <si>
    <t>Fuel</t>
  </si>
  <si>
    <t>Other Transport Costs</t>
  </si>
  <si>
    <t>Supplies and Services</t>
  </si>
  <si>
    <t>Capital Financing</t>
  </si>
  <si>
    <t>Revenue Expenditure Charged to Capital</t>
  </si>
  <si>
    <t>Net Borrowing Costs</t>
  </si>
  <si>
    <t>Other</t>
  </si>
  <si>
    <t>Efficiency Savings</t>
  </si>
  <si>
    <t>Reduction in Prevention/Protection/Response Staff</t>
  </si>
  <si>
    <t>Reduction in Support Staff</t>
  </si>
  <si>
    <t>Procurement Savings</t>
  </si>
  <si>
    <t>Decreased Usage</t>
  </si>
  <si>
    <t>Other Savings 1 (Please Specify)</t>
  </si>
  <si>
    <t>Other Savings 2 (Please Specify)</t>
  </si>
  <si>
    <t>Other Savings 3 (Please Specify)</t>
  </si>
  <si>
    <t>Total Efficiency Savings</t>
  </si>
  <si>
    <t>Efficiency Savings as a Percentage of Non-Payroll Budgets</t>
  </si>
  <si>
    <t>Efficiency Savings Target</t>
  </si>
  <si>
    <t>Shared Premises</t>
  </si>
  <si>
    <t>Fleet</t>
  </si>
  <si>
    <t>Other Technology Improvements</t>
  </si>
  <si>
    <t>Less Total Direct Employee Costs</t>
  </si>
  <si>
    <t>Efficiency Target (2% of non-pay budget)</t>
  </si>
  <si>
    <t>Non Pay Budget</t>
  </si>
  <si>
    <t>Forecast</t>
  </si>
  <si>
    <t>Actual</t>
  </si>
  <si>
    <t>Opening Revenue Expenditure Budget (Net)</t>
  </si>
  <si>
    <t>Interest receiveable (excluded in line with guidance)</t>
  </si>
  <si>
    <t>Number</t>
  </si>
  <si>
    <t xml:space="preserve">Efficiency Description </t>
  </si>
  <si>
    <t>Budgeted Saving/ Income  £000</t>
  </si>
  <si>
    <t>Achieved</t>
  </si>
  <si>
    <t>Variance £000</t>
  </si>
  <si>
    <t>Recurent?</t>
  </si>
  <si>
    <t>Explanation for movement and next steps</t>
  </si>
  <si>
    <t>E001</t>
  </si>
  <si>
    <t xml:space="preserve">Employees - Control </t>
  </si>
  <si>
    <t>Y</t>
  </si>
  <si>
    <t>Saving was NI reduction acheived, but overspend on budget due to Pensions.</t>
  </si>
  <si>
    <t>E002</t>
  </si>
  <si>
    <t xml:space="preserve">Indirect - Pensions </t>
  </si>
  <si>
    <t>Partially achieved</t>
  </si>
  <si>
    <t>E003</t>
  </si>
  <si>
    <t>Indirect - Employee Insurance</t>
  </si>
  <si>
    <t>On Budget, is reviewed by BMBC at year end</t>
  </si>
  <si>
    <t>E004</t>
  </si>
  <si>
    <t xml:space="preserve">Indirect - Misc reduction </t>
  </si>
  <si>
    <t>Not achieved linked to Pensions costs on line 5 above</t>
  </si>
  <si>
    <t>E005</t>
  </si>
  <si>
    <t>Premises - RAM</t>
  </si>
  <si>
    <t>Removed as repairs and maintenance costs reducing as estate fit for purpose - further underspends achieved in year</t>
  </si>
  <si>
    <t>E006</t>
  </si>
  <si>
    <t>Premises - Energy (LED Lights)</t>
  </si>
  <si>
    <t>Forecasting to overspend on Electricity due to unit price increases</t>
  </si>
  <si>
    <t>E007</t>
  </si>
  <si>
    <t>Premises - Rates</t>
  </si>
  <si>
    <t>Saving achieved based on Rates bills</t>
  </si>
  <si>
    <t>E008</t>
  </si>
  <si>
    <t>Premises - Fixtures &amp; Fittings</t>
  </si>
  <si>
    <t>E009</t>
  </si>
  <si>
    <t>Premises - Cleaning Consumables</t>
  </si>
  <si>
    <t>Still being reviewed as cost savings expected - increased prices has contributed to current overspend, specifically contracted</t>
  </si>
  <si>
    <t>E010</t>
  </si>
  <si>
    <t>Transport - Ops Leasing</t>
  </si>
  <si>
    <t>Acheived - only have 1 vehicle on lease</t>
  </si>
  <si>
    <t>E011</t>
  </si>
  <si>
    <t>Transport - Insurance</t>
  </si>
  <si>
    <t>E012</t>
  </si>
  <si>
    <t>Supplies &amp; Services - Equipment, Furniture &amp; Materials</t>
  </si>
  <si>
    <t>Reduction due to covid and change of spend - however currently overspending on individual areas - see Annex A</t>
  </si>
  <si>
    <t>E013</t>
  </si>
  <si>
    <t>Supplies &amp; Services - Office Equipment</t>
  </si>
  <si>
    <t>Reduction due to trend analysis</t>
  </si>
  <si>
    <t>E014</t>
  </si>
  <si>
    <t>Supplies &amp; Services - Services</t>
  </si>
  <si>
    <t>reduction was agreed as part of work force planning to facilitate increase in staff structure</t>
  </si>
  <si>
    <t>E015</t>
  </si>
  <si>
    <t>Supplies &amp; Services - ICT</t>
  </si>
  <si>
    <t>Net reduction, however increased costs in specific areas have resulted in significant overspend - budget under review</t>
  </si>
  <si>
    <t>E016</t>
  </si>
  <si>
    <t>Supplies &amp; Services - Expenses</t>
  </si>
  <si>
    <t>Reduction due to trend analysis - further underspend reporting in year</t>
  </si>
  <si>
    <t>E017</t>
  </si>
  <si>
    <t>Supplies &amp; Services - Other Misc</t>
  </si>
  <si>
    <t>Reduction due to potential savings, however price increases offset - budget under review</t>
  </si>
  <si>
    <t>E018</t>
  </si>
  <si>
    <t>Capital Financing Costs</t>
  </si>
  <si>
    <t>N</t>
  </si>
  <si>
    <t>Updated costs at the time were a reduction - due to no borrowing in financial year further savings - see Annex A</t>
  </si>
  <si>
    <t>E019</t>
  </si>
  <si>
    <t xml:space="preserve">Wholetime net vacancy saving </t>
  </si>
  <si>
    <t>net saving from vacancies wholetime</t>
  </si>
  <si>
    <t>E020</t>
  </si>
  <si>
    <t>Support staff net vacancy saving</t>
  </si>
  <si>
    <t>net savings from support staff overtime</t>
  </si>
  <si>
    <t>E021</t>
  </si>
  <si>
    <t>net deisel savings due to price reduction from budget</t>
  </si>
  <si>
    <t xml:space="preserve">Total </t>
  </si>
  <si>
    <t xml:space="preserve">Efficiency as a % of Revenue Expenditure  </t>
  </si>
  <si>
    <t>Interest Receivable</t>
  </si>
  <si>
    <t>TBC</t>
  </si>
  <si>
    <t>S&amp;S - ICT &amp; Network - Computing</t>
  </si>
  <si>
    <t xml:space="preserve">Efficiency description </t>
  </si>
  <si>
    <t>Service impact?</t>
  </si>
  <si>
    <t>Owner initials</t>
  </si>
  <si>
    <t>2024/25              £</t>
  </si>
  <si>
    <t>Notes</t>
  </si>
  <si>
    <t>Wholetime - vacancy factor</t>
  </si>
  <si>
    <t>SD</t>
  </si>
  <si>
    <t>Wholetime - Overtime</t>
  </si>
  <si>
    <t>Wholetime - removal of CPC costs</t>
  </si>
  <si>
    <t>Wholetime - review of other payments</t>
  </si>
  <si>
    <t>Indirect costs - uniformed dev. training</t>
  </si>
  <si>
    <t>No</t>
  </si>
  <si>
    <t>PH</t>
  </si>
  <si>
    <t>Cease running Katherine Lamb L3/L4 Health Checks</t>
  </si>
  <si>
    <t>Premises - RAM Contracts</t>
  </si>
  <si>
    <t>PF</t>
  </si>
  <si>
    <t>All premises budgets re-aligned, there is a net saving between these areas</t>
  </si>
  <si>
    <t>Premises - RAM Reactive</t>
  </si>
  <si>
    <t>Premises - Utilities</t>
  </si>
  <si>
    <t>Per latest forecast for 24/25 hard to predict due to global pressures</t>
  </si>
  <si>
    <t>Transport - Vehicle Repairs - Insurance repairs</t>
  </si>
  <si>
    <t>SG</t>
  </si>
  <si>
    <t xml:space="preserve">Underspends in previous years so reduced to align to trends. </t>
  </si>
  <si>
    <t>Transport - Vehicle Running costs - Fuel</t>
  </si>
  <si>
    <t>Transport - Vehicle Running costs - Lubricants, Tyres</t>
  </si>
  <si>
    <t>Aligned to previous years spending</t>
  </si>
  <si>
    <t>Transport - Four Weekly Mileage</t>
  </si>
  <si>
    <t>Based on trend 23/24</t>
  </si>
  <si>
    <t>S&amp;S - Equip, Furn &amp; Mats - Furniture</t>
  </si>
  <si>
    <t>S&amp;S - Equip, Furn &amp; Mats - Other Equipment</t>
  </si>
  <si>
    <t>CL/SD</t>
  </si>
  <si>
    <t>£3k CFS no longer providing thermal throws, £7k is a cipfa category correction from 23/24</t>
  </si>
  <si>
    <t>S&amp;S - Services - Legal Fees</t>
  </si>
  <si>
    <t>SS</t>
  </si>
  <si>
    <t>re-aligned based on trend</t>
  </si>
  <si>
    <t>S&amp;S - Services - Carpark Fees</t>
  </si>
  <si>
    <t>S&amp;S - Services - other</t>
  </si>
  <si>
    <t>SL</t>
  </si>
  <si>
    <t>S&amp;S - ICT &amp; Network - Mobile Phones</t>
  </si>
  <si>
    <t>Vodafone contract reduced</t>
  </si>
  <si>
    <t>S&amp;S - ICT &amp; Network - Radio Comms</t>
  </si>
  <si>
    <t>S&amp;S - ICT &amp; Network - Phone Rental</t>
  </si>
  <si>
    <t>S&amp;S - Expenses - Subsistence and Volunteers</t>
  </si>
  <si>
    <t>SD/PH</t>
  </si>
  <si>
    <t>S&amp;S - Hospitality</t>
  </si>
  <si>
    <t>S&amp;S - Other Miscellaneous</t>
  </si>
  <si>
    <t>Re-calculation of MRP and interest</t>
  </si>
  <si>
    <t>Cust &amp; Client Income - Secondments</t>
  </si>
  <si>
    <t>Alignment with staff on secondment</t>
  </si>
  <si>
    <t>Cust &amp; Client Income - Other</t>
  </si>
  <si>
    <t>Cust &amp; Client Income - NHS rental</t>
  </si>
  <si>
    <t>Full year income projected</t>
  </si>
  <si>
    <t>Cust &amp; Client Income - COMAH</t>
  </si>
  <si>
    <t>NA</t>
  </si>
  <si>
    <t>Based on schedule of charges</t>
  </si>
  <si>
    <t>Total non-pay spend</t>
  </si>
  <si>
    <t>as % of non-pay spend</t>
  </si>
  <si>
    <t>Less Efficiencies not included (as required) by the Home Office</t>
  </si>
  <si>
    <t>Total Reported to the Home Office</t>
  </si>
  <si>
    <t>Risk rating</t>
  </si>
  <si>
    <t>Recurrent</t>
  </si>
  <si>
    <t>ANNEX A</t>
  </si>
  <si>
    <t>Annex C</t>
  </si>
  <si>
    <t>Efficiencies 2023/24</t>
  </si>
  <si>
    <t>Annex B</t>
  </si>
  <si>
    <t xml:space="preserve">Efficiencies 2024/25 </t>
  </si>
  <si>
    <t>To be absorbed by Equipment budget, however this budget is overspending - explanation Annex A</t>
  </si>
  <si>
    <t>Vehicle running costs- Diesel</t>
  </si>
  <si>
    <t>Comprehensive Spending Review - Efficiencies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</si>
</sst>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ont="0" applyBorder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10" fontId="2" fillId="2" borderId="0" xfId="0" applyNumberFormat="1" applyFont="1" applyFill="1"/>
    <xf numFmtId="3" fontId="0" fillId="2" borderId="0" xfId="0" applyNumberFormat="1" applyFill="1"/>
    <xf numFmtId="3" fontId="0" fillId="0" borderId="0" xfId="0" applyNumberFormat="1"/>
    <xf numFmtId="3" fontId="2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right"/>
    </xf>
    <xf numFmtId="0" fontId="10" fillId="2" borderId="0" xfId="0" applyFont="1" applyFill="1"/>
    <xf numFmtId="3" fontId="10" fillId="2" borderId="0" xfId="0" applyNumberFormat="1" applyFont="1" applyFill="1"/>
    <xf numFmtId="3" fontId="9" fillId="2" borderId="0" xfId="0" applyNumberFormat="1" applyFont="1" applyFill="1"/>
    <xf numFmtId="10" fontId="10" fillId="2" borderId="0" xfId="0" applyNumberFormat="1" applyFont="1" applyFill="1"/>
    <xf numFmtId="0" fontId="11" fillId="2" borderId="0" xfId="0" applyFont="1" applyFill="1"/>
    <xf numFmtId="10" fontId="11" fillId="2" borderId="0" xfId="0" applyNumberFormat="1" applyFont="1" applyFill="1"/>
    <xf numFmtId="0" fontId="12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/>
    <xf numFmtId="165" fontId="0" fillId="0" borderId="1" xfId="3" applyNumberFormat="1" applyFont="1" applyBorder="1"/>
    <xf numFmtId="165" fontId="0" fillId="0" borderId="3" xfId="3" applyNumberFormat="1" applyFont="1" applyBorder="1"/>
    <xf numFmtId="0" fontId="0" fillId="0" borderId="4" xfId="0" applyBorder="1"/>
    <xf numFmtId="0" fontId="0" fillId="0" borderId="1" xfId="0" applyBorder="1"/>
    <xf numFmtId="165" fontId="0" fillId="0" borderId="1" xfId="3" applyNumberFormat="1" applyFont="1" applyFill="1" applyBorder="1"/>
    <xf numFmtId="165" fontId="0" fillId="0" borderId="3" xfId="3" applyNumberFormat="1" applyFont="1" applyFill="1" applyBorder="1"/>
    <xf numFmtId="0" fontId="10" fillId="0" borderId="4" xfId="0" applyFont="1" applyBorder="1"/>
    <xf numFmtId="165" fontId="10" fillId="0" borderId="1" xfId="3" applyNumberFormat="1" applyFont="1" applyBorder="1"/>
    <xf numFmtId="0" fontId="0" fillId="3" borderId="1" xfId="0" applyFill="1" applyBorder="1"/>
    <xf numFmtId="3" fontId="2" fillId="3" borderId="0" xfId="0" applyNumberFormat="1" applyFont="1" applyFill="1"/>
    <xf numFmtId="3" fontId="2" fillId="4" borderId="0" xfId="0" applyNumberFormat="1" applyFont="1" applyFill="1"/>
    <xf numFmtId="165" fontId="0" fillId="5" borderId="1" xfId="0" applyNumberFormat="1" applyFill="1" applyBorder="1"/>
    <xf numFmtId="166" fontId="0" fillId="6" borderId="1" xfId="2" applyNumberFormat="1" applyFont="1" applyFill="1" applyBorder="1"/>
    <xf numFmtId="166" fontId="0" fillId="4" borderId="1" xfId="2" applyNumberFormat="1" applyFont="1" applyFill="1" applyBorder="1"/>
    <xf numFmtId="166" fontId="0" fillId="5" borderId="1" xfId="0" applyNumberFormat="1" applyFill="1" applyBorder="1"/>
    <xf numFmtId="166" fontId="0" fillId="5" borderId="0" xfId="0" applyNumberFormat="1" applyFill="1"/>
    <xf numFmtId="165" fontId="0" fillId="0" borderId="0" xfId="0" applyNumberFormat="1"/>
    <xf numFmtId="0" fontId="16" fillId="0" borderId="0" xfId="4" applyFont="1"/>
    <xf numFmtId="0" fontId="15" fillId="0" borderId="0" xfId="4" applyFont="1"/>
    <xf numFmtId="0" fontId="14" fillId="0" borderId="0" xfId="4" applyFont="1"/>
    <xf numFmtId="0" fontId="14" fillId="3" borderId="1" xfId="4" applyFont="1" applyFill="1" applyBorder="1" applyAlignment="1">
      <alignment horizontal="center"/>
    </xf>
    <xf numFmtId="0" fontId="14" fillId="0" borderId="0" xfId="4" applyFont="1" applyAlignment="1">
      <alignment horizontal="center"/>
    </xf>
    <xf numFmtId="0" fontId="15" fillId="0" borderId="1" xfId="4" applyFont="1" applyBorder="1"/>
    <xf numFmtId="3" fontId="15" fillId="0" borderId="1" xfId="4" applyNumberFormat="1" applyFont="1" applyBorder="1"/>
    <xf numFmtId="0" fontId="14" fillId="3" borderId="1" xfId="4" applyFont="1" applyFill="1" applyBorder="1"/>
    <xf numFmtId="167" fontId="14" fillId="3" borderId="1" xfId="5" applyNumberFormat="1" applyFont="1" applyFill="1" applyBorder="1"/>
    <xf numFmtId="3" fontId="15" fillId="0" borderId="0" xfId="4" applyNumberFormat="1" applyFont="1"/>
    <xf numFmtId="0" fontId="14" fillId="3" borderId="1" xfId="4" applyFont="1" applyFill="1" applyBorder="1" applyAlignment="1">
      <alignment horizontal="center" wrapText="1"/>
    </xf>
    <xf numFmtId="167" fontId="14" fillId="0" borderId="0" xfId="4" applyNumberFormat="1" applyFont="1"/>
    <xf numFmtId="9" fontId="14" fillId="3" borderId="1" xfId="6" applyFont="1" applyFill="1" applyBorder="1"/>
    <xf numFmtId="9" fontId="14" fillId="0" borderId="0" xfId="6" applyFont="1" applyBorder="1"/>
    <xf numFmtId="0" fontId="14" fillId="3" borderId="0" xfId="4" applyFont="1" applyFill="1"/>
    <xf numFmtId="9" fontId="14" fillId="0" borderId="0" xfId="6" applyFont="1" applyFill="1" applyBorder="1"/>
    <xf numFmtId="167" fontId="14" fillId="3" borderId="1" xfId="6" applyNumberFormat="1" applyFont="1" applyFill="1" applyBorder="1"/>
    <xf numFmtId="0" fontId="15" fillId="3" borderId="1" xfId="4" applyFont="1" applyFill="1" applyBorder="1"/>
    <xf numFmtId="0" fontId="15" fillId="7" borderId="1" xfId="4" applyFont="1" applyFill="1" applyBorder="1"/>
    <xf numFmtId="0" fontId="15" fillId="0" borderId="1" xfId="4" applyFont="1" applyBorder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right"/>
    </xf>
    <xf numFmtId="0" fontId="19" fillId="2" borderId="0" xfId="0" applyFont="1" applyFill="1"/>
    <xf numFmtId="0" fontId="20" fillId="2" borderId="0" xfId="0" applyFont="1" applyFill="1"/>
  </cellXfs>
  <cellStyles count="7">
    <cellStyle name="%" xfId="1"/>
    <cellStyle name="Comma 2" xfId="3"/>
    <cellStyle name="Comma 3" xfId="5"/>
    <cellStyle name="Normal" xfId="0" builtinId="0"/>
    <cellStyle name="Normal 2" xfId="4"/>
    <cellStyle name="Percent" xfId="2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Actual/Forecast Efficiency Savings</a:t>
            </a:r>
          </a:p>
          <a:p>
            <a:pPr>
              <a:defRPr b="1"/>
            </a:pPr>
            <a:r>
              <a:rPr lang="en-US" sz="1200" b="0">
                <a:solidFill>
                  <a:srgbClr val="C00000"/>
                </a:solidFill>
              </a:rPr>
              <a:t>(Percentage of Non-payroll budgets)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'CSR Efficiencies'!$C$3:$E$3</c:f>
              <c:strCache>
                <c:ptCount val="3"/>
                <c:pt idx="0">
                  <c:v>2022-23</c:v>
                </c:pt>
                <c:pt idx="1">
                  <c:v>2023-24</c:v>
                </c:pt>
                <c:pt idx="2">
                  <c:v>2024-25</c:v>
                </c:pt>
              </c:strCache>
            </c:strRef>
          </c:cat>
          <c:val>
            <c:numRef>
              <c:f>'CSR Efficiencies'!$C$38:$E$38</c:f>
              <c:numCache>
                <c:formatCode>0.00%</c:formatCode>
                <c:ptCount val="3"/>
                <c:pt idx="0">
                  <c:v>5.6347197106690776E-2</c:v>
                </c:pt>
                <c:pt idx="1">
                  <c:v>0.17813617456031525</c:v>
                </c:pt>
                <c:pt idx="2">
                  <c:v>0.20820471161657189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4-4BB6-9272-F3FA04592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0359999"/>
        <c:axId val="1160349599"/>
      </c:barChart>
      <c:lineChart>
        <c:grouping val="standard"/>
        <c:varyColors val="0"/>
        <c:ser>
          <c:idx val="1"/>
          <c:order val="1"/>
          <c:tx>
            <c:v>Savings Target</c:v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'CSR Efficiencies'!$C$3:$F$3</c:f>
              <c:strCache>
                <c:ptCount val="3"/>
                <c:pt idx="0">
                  <c:v>2022-23</c:v>
                </c:pt>
                <c:pt idx="1">
                  <c:v>2023-24</c:v>
                </c:pt>
                <c:pt idx="2">
                  <c:v>2024-25</c:v>
                </c:pt>
              </c:strCache>
            </c:strRef>
          </c:cat>
          <c:val>
            <c:numRef>
              <c:f>'CSR Efficiencies'!$C$39:$F$39</c:f>
              <c:numCache>
                <c:formatCode>0.00%</c:formatCode>
                <c:ptCount val="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4-4BB6-9272-F3FA04592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359999"/>
        <c:axId val="1160349599"/>
      </c:lineChart>
      <c:catAx>
        <c:axId val="116035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349599"/>
        <c:crosses val="autoZero"/>
        <c:auto val="1"/>
        <c:lblAlgn val="ctr"/>
        <c:lblOffset val="100"/>
        <c:noMultiLvlLbl val="0"/>
      </c:catAx>
      <c:valAx>
        <c:axId val="116034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35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13</xdr:col>
      <xdr:colOff>348355</xdr:colOff>
      <xdr:row>20</xdr:row>
      <xdr:rowOff>11294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C91ABD-F98B-4266-9F78-0BF2886C8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Accountancy/Shared/Budget%20Setting/Budget%2023.24%20Draft/Budget%20Monitoring/FRA%20Reports/Q3/Appendix%20A%20Q3%20Draft%20V3%20240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A - Financial Performance"/>
      <sheetName val="B- Balance Sheet"/>
      <sheetName val="C - Reserves"/>
      <sheetName val="D - Efficiencies"/>
      <sheetName val="E- Capital spend"/>
      <sheetName val="F - Cashflow &amp;Treasury"/>
      <sheetName val="G- Virements"/>
    </sheetNames>
    <sheetDataSet>
      <sheetData sheetId="0"/>
      <sheetData sheetId="1">
        <row r="4">
          <cell r="F4">
            <v>-1141373</v>
          </cell>
        </row>
        <row r="7">
          <cell r="F7">
            <v>-240928</v>
          </cell>
        </row>
        <row r="20">
          <cell r="F20">
            <v>-214000</v>
          </cell>
        </row>
        <row r="42">
          <cell r="D42">
            <v>64269636</v>
          </cell>
          <cell r="E42">
            <v>62676175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tabSelected="1" zoomScale="85" zoomScaleNormal="85" workbookViewId="0">
      <pane ySplit="3" topLeftCell="A26" activePane="bottomLeft" state="frozen"/>
      <selection pane="bottomLeft" activeCell="B28" sqref="B28"/>
    </sheetView>
  </sheetViews>
  <sheetFormatPr defaultColWidth="9.140625" defaultRowHeight="15" x14ac:dyDescent="0.25"/>
  <cols>
    <col min="1" max="1" width="2.85546875" style="1" customWidth="1"/>
    <col min="2" max="2" width="50.5703125" style="1" customWidth="1"/>
    <col min="3" max="6" width="10.5703125" style="1" customWidth="1"/>
    <col min="7" max="16384" width="9.140625" style="1"/>
  </cols>
  <sheetData>
    <row r="1" spans="1:13" x14ac:dyDescent="0.25">
      <c r="A1" s="63" t="s">
        <v>181</v>
      </c>
      <c r="M1" s="62" t="s">
        <v>174</v>
      </c>
    </row>
    <row r="2" spans="1:13" x14ac:dyDescent="0.25">
      <c r="B2" s="9"/>
      <c r="C2" s="11" t="s">
        <v>36</v>
      </c>
      <c r="D2" s="11" t="s">
        <v>35</v>
      </c>
      <c r="E2" s="11" t="s">
        <v>35</v>
      </c>
    </row>
    <row r="3" spans="1:13" x14ac:dyDescent="0.25">
      <c r="B3" s="9"/>
      <c r="C3" s="11" t="s">
        <v>0</v>
      </c>
      <c r="D3" s="11" t="s">
        <v>1</v>
      </c>
      <c r="E3" s="11" t="s">
        <v>2</v>
      </c>
      <c r="F3" s="2"/>
    </row>
    <row r="4" spans="1:13" x14ac:dyDescent="0.25">
      <c r="B4" s="9"/>
      <c r="C4" s="9"/>
      <c r="D4" s="9"/>
      <c r="E4" s="9"/>
    </row>
    <row r="5" spans="1:13" x14ac:dyDescent="0.25">
      <c r="B5" s="12" t="s">
        <v>37</v>
      </c>
      <c r="C5" s="6">
        <v>59107</v>
      </c>
      <c r="D5" s="6">
        <v>64280</v>
      </c>
      <c r="E5" s="6">
        <v>66519</v>
      </c>
    </row>
    <row r="6" spans="1:13" x14ac:dyDescent="0.25">
      <c r="B6" s="12" t="s">
        <v>32</v>
      </c>
      <c r="C6" s="6">
        <v>45282</v>
      </c>
      <c r="D6" s="6">
        <v>50577</v>
      </c>
      <c r="E6" s="6">
        <v>54209</v>
      </c>
    </row>
    <row r="7" spans="1:13" x14ac:dyDescent="0.25">
      <c r="B7" s="12" t="s">
        <v>34</v>
      </c>
      <c r="C7" s="13">
        <f>C5-C6</f>
        <v>13825</v>
      </c>
      <c r="D7" s="13">
        <f>D5-D6</f>
        <v>13703</v>
      </c>
      <c r="E7" s="13">
        <f>E5-E6</f>
        <v>12310</v>
      </c>
      <c r="F7" s="18"/>
    </row>
    <row r="8" spans="1:13" x14ac:dyDescent="0.25">
      <c r="B8" s="12" t="s">
        <v>33</v>
      </c>
      <c r="C8" s="14">
        <f>ROUND(C7*0.02,0)</f>
        <v>277</v>
      </c>
      <c r="D8" s="14">
        <f>ROUND(D7*0.02,0)</f>
        <v>274</v>
      </c>
      <c r="E8" s="14">
        <f>ROUND(E7*0.02,0)</f>
        <v>246</v>
      </c>
      <c r="H8" s="10"/>
    </row>
    <row r="9" spans="1:13" x14ac:dyDescent="0.25">
      <c r="C9" s="5"/>
      <c r="D9" s="5"/>
      <c r="E9" s="5"/>
    </row>
    <row r="10" spans="1:13" x14ac:dyDescent="0.25">
      <c r="B10" s="3" t="s">
        <v>18</v>
      </c>
      <c r="C10" s="5"/>
      <c r="D10" s="5"/>
      <c r="E10" s="5"/>
    </row>
    <row r="11" spans="1:13" x14ac:dyDescent="0.25">
      <c r="B11" s="8" t="s">
        <v>3</v>
      </c>
      <c r="C11" s="5"/>
      <c r="D11" s="5"/>
      <c r="E11" s="5"/>
      <c r="F11" s="5"/>
    </row>
    <row r="12" spans="1:13" x14ac:dyDescent="0.25">
      <c r="B12" s="1" t="s">
        <v>19</v>
      </c>
      <c r="C12" s="6"/>
      <c r="D12" s="6">
        <v>-1141</v>
      </c>
      <c r="E12" s="6">
        <v>-1176</v>
      </c>
    </row>
    <row r="13" spans="1:13" x14ac:dyDescent="0.25">
      <c r="B13" s="1" t="s">
        <v>20</v>
      </c>
      <c r="C13" s="6">
        <v>-161</v>
      </c>
      <c r="D13" s="6">
        <v>-241</v>
      </c>
      <c r="E13" s="6"/>
    </row>
    <row r="14" spans="1:13" x14ac:dyDescent="0.25">
      <c r="B14" s="8" t="s">
        <v>4</v>
      </c>
      <c r="C14" s="5"/>
      <c r="D14" s="5"/>
      <c r="E14" s="5"/>
    </row>
    <row r="15" spans="1:13" x14ac:dyDescent="0.25">
      <c r="B15" s="1" t="s">
        <v>5</v>
      </c>
      <c r="C15" s="6">
        <v>-12</v>
      </c>
      <c r="D15" s="6">
        <v>-67</v>
      </c>
      <c r="E15" s="6">
        <v>-27</v>
      </c>
    </row>
    <row r="16" spans="1:13" x14ac:dyDescent="0.25">
      <c r="B16" s="8" t="s">
        <v>6</v>
      </c>
      <c r="C16" s="5"/>
      <c r="D16" s="5"/>
      <c r="E16" s="5"/>
    </row>
    <row r="17" spans="2:6" x14ac:dyDescent="0.25">
      <c r="B17" s="1" t="s">
        <v>7</v>
      </c>
      <c r="C17" s="6">
        <v>-147</v>
      </c>
      <c r="D17" s="6">
        <v>-223</v>
      </c>
      <c r="E17" s="6">
        <v>-499</v>
      </c>
    </row>
    <row r="18" spans="2:6" x14ac:dyDescent="0.25">
      <c r="B18" s="1" t="s">
        <v>8</v>
      </c>
      <c r="C18" s="6">
        <v>-165</v>
      </c>
      <c r="D18" s="6">
        <v>-64</v>
      </c>
      <c r="E18" s="6"/>
    </row>
    <row r="19" spans="2:6" x14ac:dyDescent="0.25">
      <c r="B19" s="1" t="s">
        <v>9</v>
      </c>
      <c r="C19" s="6"/>
      <c r="D19" s="6">
        <v>-150</v>
      </c>
      <c r="E19" s="6">
        <v>-244</v>
      </c>
    </row>
    <row r="20" spans="2:6" x14ac:dyDescent="0.25">
      <c r="B20" s="1" t="s">
        <v>29</v>
      </c>
      <c r="C20" s="6"/>
      <c r="D20" s="6"/>
      <c r="E20" s="6"/>
    </row>
    <row r="21" spans="2:6" x14ac:dyDescent="0.25">
      <c r="B21" s="8" t="s">
        <v>10</v>
      </c>
      <c r="C21" s="5"/>
      <c r="D21" s="5"/>
      <c r="E21" s="5"/>
    </row>
    <row r="22" spans="2:6" x14ac:dyDescent="0.25">
      <c r="B22" s="1" t="s">
        <v>30</v>
      </c>
      <c r="C22" s="6"/>
      <c r="D22" s="6">
        <v>-214</v>
      </c>
      <c r="E22" s="6">
        <v>-6</v>
      </c>
    </row>
    <row r="23" spans="2:6" x14ac:dyDescent="0.25">
      <c r="B23" s="1" t="s">
        <v>11</v>
      </c>
      <c r="C23" s="6"/>
      <c r="D23" s="6"/>
      <c r="E23" s="6">
        <v>-152</v>
      </c>
    </row>
    <row r="24" spans="2:6" x14ac:dyDescent="0.25">
      <c r="B24" s="1" t="s">
        <v>12</v>
      </c>
      <c r="C24" s="6"/>
      <c r="D24" s="6">
        <v>-21</v>
      </c>
      <c r="E24" s="6">
        <v>-23</v>
      </c>
    </row>
    <row r="25" spans="2:6" x14ac:dyDescent="0.25">
      <c r="B25" s="8" t="s">
        <v>13</v>
      </c>
      <c r="C25" s="5"/>
      <c r="D25" s="5"/>
      <c r="E25" s="5"/>
    </row>
    <row r="26" spans="2:6" x14ac:dyDescent="0.25">
      <c r="B26" s="1" t="s">
        <v>21</v>
      </c>
      <c r="C26" s="6"/>
      <c r="D26" s="6"/>
      <c r="E26" s="6"/>
    </row>
    <row r="27" spans="2:6" x14ac:dyDescent="0.25">
      <c r="B27" s="1" t="s">
        <v>31</v>
      </c>
      <c r="C27" s="6"/>
      <c r="D27" s="6"/>
      <c r="E27" s="6"/>
    </row>
    <row r="28" spans="2:6" x14ac:dyDescent="0.25">
      <c r="B28" s="1" t="s">
        <v>22</v>
      </c>
      <c r="C28" s="6">
        <v>-58</v>
      </c>
      <c r="D28" s="6">
        <v>-170</v>
      </c>
      <c r="E28" s="6">
        <v>-183</v>
      </c>
    </row>
    <row r="29" spans="2:6" x14ac:dyDescent="0.25">
      <c r="B29" s="8" t="s">
        <v>14</v>
      </c>
      <c r="C29" s="5"/>
      <c r="D29" s="5"/>
      <c r="E29" s="5"/>
    </row>
    <row r="30" spans="2:6" x14ac:dyDescent="0.25">
      <c r="B30" s="1" t="s">
        <v>15</v>
      </c>
      <c r="C30" s="6"/>
      <c r="D30" s="6"/>
      <c r="E30" s="6"/>
    </row>
    <row r="31" spans="2:6" x14ac:dyDescent="0.25">
      <c r="B31" s="1" t="s">
        <v>16</v>
      </c>
      <c r="C31" s="6">
        <v>-236</v>
      </c>
      <c r="D31" s="6">
        <f>-500+350</f>
        <v>-150</v>
      </c>
      <c r="E31" s="6">
        <v>-43</v>
      </c>
    </row>
    <row r="32" spans="2:6" x14ac:dyDescent="0.25">
      <c r="B32" s="8" t="s">
        <v>17</v>
      </c>
      <c r="C32" s="5"/>
      <c r="D32" s="5"/>
      <c r="E32" s="5"/>
      <c r="F32" s="5"/>
    </row>
    <row r="33" spans="2:6" x14ac:dyDescent="0.25">
      <c r="B33" s="1" t="s">
        <v>23</v>
      </c>
      <c r="C33" s="6"/>
      <c r="D33" s="6"/>
      <c r="E33" s="6">
        <v>-140</v>
      </c>
    </row>
    <row r="34" spans="2:6" x14ac:dyDescent="0.25">
      <c r="B34" s="1" t="s">
        <v>24</v>
      </c>
      <c r="C34" s="6"/>
      <c r="D34" s="6"/>
      <c r="E34" s="6">
        <v>-70</v>
      </c>
    </row>
    <row r="35" spans="2:6" x14ac:dyDescent="0.25">
      <c r="B35" s="1" t="s">
        <v>25</v>
      </c>
      <c r="C35" s="6"/>
      <c r="D35" s="6"/>
      <c r="E35" s="6"/>
    </row>
    <row r="36" spans="2:6" x14ac:dyDescent="0.25">
      <c r="B36" s="3" t="s">
        <v>26</v>
      </c>
      <c r="C36" s="7">
        <f>SUM(C12:C35)</f>
        <v>-779</v>
      </c>
      <c r="D36" s="7">
        <f>SUM(D12:D35)</f>
        <v>-2441</v>
      </c>
      <c r="E36" s="7">
        <f>SUM(E12:E35)</f>
        <v>-2563</v>
      </c>
    </row>
    <row r="37" spans="2:6" x14ac:dyDescent="0.25">
      <c r="C37" s="5"/>
      <c r="D37" s="5"/>
      <c r="E37" s="5"/>
    </row>
    <row r="38" spans="2:6" x14ac:dyDescent="0.25">
      <c r="B38" s="1" t="s">
        <v>27</v>
      </c>
      <c r="C38" s="15">
        <f>-C36/C7</f>
        <v>5.6347197106690776E-2</v>
      </c>
      <c r="D38" s="15">
        <f>-D36/D7</f>
        <v>0.17813617456031525</v>
      </c>
      <c r="E38" s="15">
        <f>-E36/E7</f>
        <v>0.20820471161657189</v>
      </c>
      <c r="F38" s="4">
        <f>AVERAGE(C38:E38)</f>
        <v>0.1475626944278593</v>
      </c>
    </row>
    <row r="39" spans="2:6" x14ac:dyDescent="0.25">
      <c r="B39" s="16" t="s">
        <v>28</v>
      </c>
      <c r="C39" s="17">
        <v>0.02</v>
      </c>
      <c r="D39" s="17">
        <v>0.02</v>
      </c>
      <c r="E39" s="17">
        <v>0.02</v>
      </c>
      <c r="F39" s="17">
        <v>0.02</v>
      </c>
    </row>
    <row r="41" spans="2:6" x14ac:dyDescent="0.25">
      <c r="B41" s="1" t="s">
        <v>38</v>
      </c>
      <c r="C41" s="1">
        <v>-260</v>
      </c>
      <c r="D41" s="1">
        <v>-350</v>
      </c>
      <c r="E41" s="1">
        <v>-50</v>
      </c>
    </row>
  </sheetData>
  <pageMargins left="0.7" right="0.7" top="0.75" bottom="0.75" header="0.3" footer="0.3"/>
  <pageSetup paperSize="9" scale="5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28"/>
  <sheetViews>
    <sheetView zoomScale="91" zoomScaleNormal="100" workbookViewId="0">
      <pane ySplit="3" topLeftCell="A11" activePane="bottomLeft" state="frozen"/>
      <selection activeCell="E27" sqref="E27"/>
      <selection pane="bottomLeft" activeCell="B24" sqref="B24"/>
    </sheetView>
  </sheetViews>
  <sheetFormatPr defaultRowHeight="15" x14ac:dyDescent="0.25"/>
  <cols>
    <col min="2" max="2" width="46.85546875" bestFit="1" customWidth="1"/>
    <col min="3" max="3" width="17.28515625" customWidth="1"/>
    <col min="4" max="4" width="21.42578125" customWidth="1"/>
    <col min="5" max="5" width="17.5703125" customWidth="1"/>
    <col min="6" max="6" width="9.7109375" customWidth="1"/>
    <col min="7" max="7" width="106.28515625" customWidth="1"/>
  </cols>
  <sheetData>
    <row r="1" spans="1:7" x14ac:dyDescent="0.25">
      <c r="A1" s="60" t="s">
        <v>176</v>
      </c>
      <c r="G1" s="61" t="s">
        <v>177</v>
      </c>
    </row>
    <row r="3" spans="1:7" s="21" customFormat="1" ht="26.45" customHeight="1" x14ac:dyDescent="0.25">
      <c r="A3" s="19" t="s">
        <v>39</v>
      </c>
      <c r="B3" s="19" t="s">
        <v>40</v>
      </c>
      <c r="C3" s="20" t="s">
        <v>41</v>
      </c>
      <c r="D3" s="19" t="s">
        <v>42</v>
      </c>
      <c r="E3" s="19" t="s">
        <v>43</v>
      </c>
      <c r="F3" s="19" t="s">
        <v>44</v>
      </c>
      <c r="G3" s="19" t="s">
        <v>45</v>
      </c>
    </row>
    <row r="4" spans="1:7" x14ac:dyDescent="0.25">
      <c r="A4" s="22" t="s">
        <v>46</v>
      </c>
      <c r="B4" t="s">
        <v>47</v>
      </c>
      <c r="C4" s="23">
        <v>9795</v>
      </c>
      <c r="D4" s="23">
        <v>9795</v>
      </c>
      <c r="E4" s="23">
        <f>D4-C4</f>
        <v>0</v>
      </c>
      <c r="F4" s="24" t="s">
        <v>48</v>
      </c>
      <c r="G4" s="25" t="s">
        <v>49</v>
      </c>
    </row>
    <row r="5" spans="1:7" x14ac:dyDescent="0.25">
      <c r="A5" s="22" t="s">
        <v>50</v>
      </c>
      <c r="B5" s="26" t="s">
        <v>51</v>
      </c>
      <c r="C5" s="23">
        <v>70000</v>
      </c>
      <c r="D5" s="23">
        <f>C5+E5</f>
        <v>17288</v>
      </c>
      <c r="E5" s="23">
        <f>-92712-E7</f>
        <v>-52712</v>
      </c>
      <c r="F5" s="24" t="s">
        <v>48</v>
      </c>
      <c r="G5" s="25" t="s">
        <v>52</v>
      </c>
    </row>
    <row r="6" spans="1:7" x14ac:dyDescent="0.25">
      <c r="A6" s="22" t="s">
        <v>53</v>
      </c>
      <c r="B6" s="26" t="s">
        <v>54</v>
      </c>
      <c r="C6" s="23">
        <v>40000</v>
      </c>
      <c r="D6" s="23">
        <f>C6</f>
        <v>40000</v>
      </c>
      <c r="E6" s="23">
        <f>D6-C6</f>
        <v>0</v>
      </c>
      <c r="F6" s="24" t="s">
        <v>48</v>
      </c>
      <c r="G6" s="25" t="s">
        <v>55</v>
      </c>
    </row>
    <row r="7" spans="1:7" x14ac:dyDescent="0.25">
      <c r="A7" s="22" t="s">
        <v>56</v>
      </c>
      <c r="B7" s="26" t="s">
        <v>57</v>
      </c>
      <c r="C7" s="27">
        <v>40000</v>
      </c>
      <c r="D7" s="27">
        <f>C7+E7</f>
        <v>0</v>
      </c>
      <c r="E7" s="27">
        <v>-40000</v>
      </c>
      <c r="F7" s="28" t="s">
        <v>48</v>
      </c>
      <c r="G7" s="25" t="s">
        <v>58</v>
      </c>
    </row>
    <row r="8" spans="1:7" x14ac:dyDescent="0.25">
      <c r="A8" s="22" t="s">
        <v>59</v>
      </c>
      <c r="B8" s="26" t="s">
        <v>60</v>
      </c>
      <c r="C8" s="23">
        <v>100000</v>
      </c>
      <c r="D8" s="23">
        <v>146624</v>
      </c>
      <c r="E8" s="23">
        <f>D8-C8</f>
        <v>46624</v>
      </c>
      <c r="F8" s="24" t="s">
        <v>48</v>
      </c>
      <c r="G8" s="25" t="s">
        <v>61</v>
      </c>
    </row>
    <row r="9" spans="1:7" x14ac:dyDescent="0.25">
      <c r="A9" s="22" t="s">
        <v>62</v>
      </c>
      <c r="B9" s="26" t="s">
        <v>63</v>
      </c>
      <c r="C9" s="23">
        <v>250000</v>
      </c>
      <c r="D9" s="23">
        <f>C9+E9</f>
        <v>222891</v>
      </c>
      <c r="E9" s="23">
        <v>-27109</v>
      </c>
      <c r="F9" s="24" t="s">
        <v>48</v>
      </c>
      <c r="G9" s="25" t="s">
        <v>64</v>
      </c>
    </row>
    <row r="10" spans="1:7" x14ac:dyDescent="0.25">
      <c r="A10" s="22" t="s">
        <v>65</v>
      </c>
      <c r="B10" s="26" t="s">
        <v>66</v>
      </c>
      <c r="C10" s="23">
        <v>63565</v>
      </c>
      <c r="D10" s="23">
        <f>C10</f>
        <v>63565</v>
      </c>
      <c r="E10" s="23">
        <f>C10-D10</f>
        <v>0</v>
      </c>
      <c r="F10" s="24" t="s">
        <v>48</v>
      </c>
      <c r="G10" s="25" t="s">
        <v>67</v>
      </c>
    </row>
    <row r="11" spans="1:7" x14ac:dyDescent="0.25">
      <c r="A11" s="22" t="s">
        <v>68</v>
      </c>
      <c r="B11" s="26" t="s">
        <v>69</v>
      </c>
      <c r="C11" s="23">
        <v>18050</v>
      </c>
      <c r="D11" s="23">
        <f>C11+E11</f>
        <v>3967</v>
      </c>
      <c r="E11" s="23">
        <v>-14083</v>
      </c>
      <c r="F11" s="24" t="s">
        <v>48</v>
      </c>
      <c r="G11" s="25" t="s">
        <v>179</v>
      </c>
    </row>
    <row r="12" spans="1:7" x14ac:dyDescent="0.25">
      <c r="A12" s="22" t="s">
        <v>70</v>
      </c>
      <c r="B12" s="26" t="s">
        <v>71</v>
      </c>
      <c r="C12" s="23">
        <v>19772</v>
      </c>
      <c r="D12" s="23">
        <v>0</v>
      </c>
      <c r="E12" s="23">
        <f>D12-C12</f>
        <v>-19772</v>
      </c>
      <c r="F12" s="24" t="s">
        <v>48</v>
      </c>
      <c r="G12" s="29" t="s">
        <v>72</v>
      </c>
    </row>
    <row r="13" spans="1:7" x14ac:dyDescent="0.25">
      <c r="A13" s="22" t="s">
        <v>73</v>
      </c>
      <c r="B13" s="26" t="s">
        <v>74</v>
      </c>
      <c r="C13" s="27">
        <v>650</v>
      </c>
      <c r="D13" s="27">
        <v>650</v>
      </c>
      <c r="E13" s="27">
        <f>D13-C13</f>
        <v>0</v>
      </c>
      <c r="F13" s="28" t="s">
        <v>48</v>
      </c>
      <c r="G13" s="25" t="s">
        <v>75</v>
      </c>
    </row>
    <row r="14" spans="1:7" x14ac:dyDescent="0.25">
      <c r="A14" s="22" t="s">
        <v>76</v>
      </c>
      <c r="B14" s="26" t="s">
        <v>77</v>
      </c>
      <c r="C14" s="23">
        <v>20000</v>
      </c>
      <c r="D14" s="23">
        <v>20000</v>
      </c>
      <c r="E14" s="23">
        <f>D14-C14</f>
        <v>0</v>
      </c>
      <c r="F14" s="24" t="s">
        <v>48</v>
      </c>
      <c r="G14" s="25" t="s">
        <v>55</v>
      </c>
    </row>
    <row r="15" spans="1:7" x14ac:dyDescent="0.25">
      <c r="A15" s="22" t="s">
        <v>78</v>
      </c>
      <c r="B15" s="26" t="s">
        <v>79</v>
      </c>
      <c r="C15" s="23">
        <v>100000</v>
      </c>
      <c r="D15" s="23">
        <f>C15+E15</f>
        <v>12284</v>
      </c>
      <c r="E15" s="23">
        <v>-87716</v>
      </c>
      <c r="F15" s="24" t="s">
        <v>48</v>
      </c>
      <c r="G15" s="29" t="s">
        <v>80</v>
      </c>
    </row>
    <row r="16" spans="1:7" x14ac:dyDescent="0.25">
      <c r="A16" s="22" t="s">
        <v>81</v>
      </c>
      <c r="B16" s="26" t="s">
        <v>82</v>
      </c>
      <c r="C16" s="23">
        <v>30000</v>
      </c>
      <c r="D16" s="23">
        <f>C16</f>
        <v>30000</v>
      </c>
      <c r="E16" s="23">
        <f t="shared" ref="E16:E21" si="0">D16-C16</f>
        <v>0</v>
      </c>
      <c r="F16" s="24" t="s">
        <v>48</v>
      </c>
      <c r="G16" s="29" t="s">
        <v>83</v>
      </c>
    </row>
    <row r="17" spans="1:7" x14ac:dyDescent="0.25">
      <c r="A17" s="22" t="s">
        <v>84</v>
      </c>
      <c r="B17" s="26" t="s">
        <v>85</v>
      </c>
      <c r="C17" s="23">
        <v>100000</v>
      </c>
      <c r="D17" s="23">
        <f>C17+16038</f>
        <v>116038</v>
      </c>
      <c r="E17" s="23">
        <f t="shared" si="0"/>
        <v>16038</v>
      </c>
      <c r="F17" s="24" t="s">
        <v>48</v>
      </c>
      <c r="G17" s="29" t="s">
        <v>86</v>
      </c>
    </row>
    <row r="18" spans="1:7" x14ac:dyDescent="0.25">
      <c r="A18" s="22" t="s">
        <v>87</v>
      </c>
      <c r="B18" s="26" t="s">
        <v>88</v>
      </c>
      <c r="C18" s="23">
        <v>30000</v>
      </c>
      <c r="D18" s="23">
        <v>0</v>
      </c>
      <c r="E18" s="23">
        <f t="shared" si="0"/>
        <v>-30000</v>
      </c>
      <c r="F18" s="24" t="s">
        <v>48</v>
      </c>
      <c r="G18" s="29" t="s">
        <v>89</v>
      </c>
    </row>
    <row r="19" spans="1:7" x14ac:dyDescent="0.25">
      <c r="A19" s="22" t="s">
        <v>90</v>
      </c>
      <c r="B19" s="26" t="s">
        <v>91</v>
      </c>
      <c r="C19" s="23">
        <v>10000</v>
      </c>
      <c r="D19" s="23">
        <f>C19+1582</f>
        <v>11582</v>
      </c>
      <c r="E19" s="23">
        <f t="shared" si="0"/>
        <v>1582</v>
      </c>
      <c r="F19" s="24" t="s">
        <v>48</v>
      </c>
      <c r="G19" s="29" t="s">
        <v>92</v>
      </c>
    </row>
    <row r="20" spans="1:7" x14ac:dyDescent="0.25">
      <c r="A20" s="22" t="s">
        <v>93</v>
      </c>
      <c r="B20" s="26" t="s">
        <v>94</v>
      </c>
      <c r="C20" s="23">
        <v>50000</v>
      </c>
      <c r="D20" s="23">
        <v>0</v>
      </c>
      <c r="E20" s="23">
        <f t="shared" si="0"/>
        <v>-50000</v>
      </c>
      <c r="F20" s="24" t="s">
        <v>48</v>
      </c>
      <c r="G20" s="29" t="s">
        <v>95</v>
      </c>
    </row>
    <row r="21" spans="1:7" x14ac:dyDescent="0.25">
      <c r="A21" s="22" t="s">
        <v>96</v>
      </c>
      <c r="B21" s="26" t="s">
        <v>97</v>
      </c>
      <c r="C21" s="23">
        <v>78723</v>
      </c>
      <c r="D21" s="30">
        <v>499828</v>
      </c>
      <c r="E21" s="23">
        <f t="shared" si="0"/>
        <v>421105</v>
      </c>
      <c r="F21" s="24" t="s">
        <v>98</v>
      </c>
      <c r="G21" s="29" t="s">
        <v>99</v>
      </c>
    </row>
    <row r="22" spans="1:7" x14ac:dyDescent="0.25">
      <c r="A22" s="22" t="s">
        <v>100</v>
      </c>
      <c r="B22" s="26" t="s">
        <v>101</v>
      </c>
      <c r="C22" s="23">
        <v>0</v>
      </c>
      <c r="D22" s="30">
        <f>E22</f>
        <v>1141373</v>
      </c>
      <c r="E22" s="23">
        <f>-'[1]A - Financial Performance'!F4</f>
        <v>1141373</v>
      </c>
      <c r="F22" s="24" t="s">
        <v>98</v>
      </c>
      <c r="G22" s="25" t="s">
        <v>102</v>
      </c>
    </row>
    <row r="23" spans="1:7" x14ac:dyDescent="0.25">
      <c r="A23" s="22" t="s">
        <v>103</v>
      </c>
      <c r="B23" s="26" t="s">
        <v>104</v>
      </c>
      <c r="C23" s="23">
        <v>0</v>
      </c>
      <c r="D23" s="30">
        <f>E23</f>
        <v>240928</v>
      </c>
      <c r="E23" s="23">
        <f>-'[1]A - Financial Performance'!F7</f>
        <v>240928</v>
      </c>
      <c r="F23" s="24" t="s">
        <v>98</v>
      </c>
      <c r="G23" s="25" t="s">
        <v>105</v>
      </c>
    </row>
    <row r="24" spans="1:7" x14ac:dyDescent="0.25">
      <c r="A24" s="22" t="s">
        <v>106</v>
      </c>
      <c r="B24" s="26" t="s">
        <v>180</v>
      </c>
      <c r="C24" s="23">
        <v>0</v>
      </c>
      <c r="D24" s="30">
        <f>E24</f>
        <v>214000</v>
      </c>
      <c r="E24" s="23">
        <f>-'[1]A - Financial Performance'!F20</f>
        <v>214000</v>
      </c>
      <c r="F24" s="24" t="s">
        <v>98</v>
      </c>
      <c r="G24" s="25" t="s">
        <v>107</v>
      </c>
    </row>
    <row r="25" spans="1:7" x14ac:dyDescent="0.25">
      <c r="A25" s="31" t="s">
        <v>108</v>
      </c>
      <c r="B25" s="31"/>
      <c r="C25" s="32">
        <f>SUM(C4:C24)</f>
        <v>1030555</v>
      </c>
      <c r="D25" s="33">
        <f>SUM(D4:D24)</f>
        <v>2790813</v>
      </c>
      <c r="E25" s="34">
        <f>SUM(E4:E24)</f>
        <v>1760258</v>
      </c>
      <c r="F25" s="34"/>
      <c r="G25" s="31"/>
    </row>
    <row r="26" spans="1:7" x14ac:dyDescent="0.25">
      <c r="A26" s="31" t="s">
        <v>109</v>
      </c>
      <c r="B26" s="31"/>
      <c r="C26" s="35">
        <f>C25/'[1]A - Financial Performance'!D42</f>
        <v>1.603486598243687E-2</v>
      </c>
      <c r="D26" s="36">
        <f>D25/'[1]A - Financial Performance'!E42</f>
        <v>4.4527493900194136E-2</v>
      </c>
      <c r="E26" s="37">
        <f>D26-C26</f>
        <v>2.8492627917757266E-2</v>
      </c>
      <c r="F26" s="38"/>
    </row>
    <row r="28" spans="1:7" x14ac:dyDescent="0.25">
      <c r="D28" s="39"/>
    </row>
  </sheetData>
  <pageMargins left="0.7" right="0.7" top="0.75" bottom="0.75" header="0.3" footer="0.3"/>
  <pageSetup paperSize="9" scale="4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1"/>
  <sheetViews>
    <sheetView view="pageBreakPreview" zoomScaleNormal="110" zoomScaleSheetLayoutView="100" workbookViewId="0">
      <pane ySplit="3" topLeftCell="A4" activePane="bottomLeft" state="frozen"/>
      <selection activeCell="E19" sqref="E19"/>
      <selection pane="bottomLeft"/>
    </sheetView>
  </sheetViews>
  <sheetFormatPr defaultColWidth="9.140625" defaultRowHeight="12.75" x14ac:dyDescent="0.2"/>
  <cols>
    <col min="1" max="1" width="9.140625" style="41"/>
    <col min="2" max="2" width="46.28515625" style="41" bestFit="1" customWidth="1"/>
    <col min="3" max="6" width="9.140625" style="41"/>
    <col min="7" max="7" width="14" style="41" bestFit="1" customWidth="1"/>
    <col min="8" max="8" width="77" style="41" bestFit="1" customWidth="1"/>
    <col min="9" max="16384" width="9.140625" style="41"/>
  </cols>
  <sheetData>
    <row r="1" spans="1:8" x14ac:dyDescent="0.2">
      <c r="A1" s="40" t="s">
        <v>178</v>
      </c>
      <c r="G1" s="42" t="s">
        <v>175</v>
      </c>
    </row>
    <row r="3" spans="1:8" s="44" customFormat="1" ht="27" customHeight="1" x14ac:dyDescent="0.2">
      <c r="A3" s="43" t="s">
        <v>39</v>
      </c>
      <c r="B3" s="43" t="s">
        <v>113</v>
      </c>
      <c r="C3" s="50" t="s">
        <v>114</v>
      </c>
      <c r="D3" s="50" t="s">
        <v>115</v>
      </c>
      <c r="E3" s="50" t="s">
        <v>172</v>
      </c>
      <c r="F3" s="50" t="s">
        <v>173</v>
      </c>
      <c r="G3" s="50" t="s">
        <v>116</v>
      </c>
      <c r="H3" s="43" t="s">
        <v>117</v>
      </c>
    </row>
    <row r="4" spans="1:8" x14ac:dyDescent="0.2">
      <c r="A4" s="45">
        <v>1</v>
      </c>
      <c r="B4" s="45" t="s">
        <v>118</v>
      </c>
      <c r="C4" s="45" t="s">
        <v>111</v>
      </c>
      <c r="D4" s="45" t="s">
        <v>119</v>
      </c>
      <c r="E4" s="57"/>
      <c r="F4" s="59" t="s">
        <v>98</v>
      </c>
      <c r="G4" s="46">
        <v>-721725</v>
      </c>
      <c r="H4" s="45"/>
    </row>
    <row r="5" spans="1:8" x14ac:dyDescent="0.2">
      <c r="A5" s="45">
        <v>2</v>
      </c>
      <c r="B5" s="45" t="s">
        <v>120</v>
      </c>
      <c r="C5" s="45" t="s">
        <v>111</v>
      </c>
      <c r="D5" s="45" t="s">
        <v>119</v>
      </c>
      <c r="E5" s="57"/>
      <c r="F5" s="59" t="s">
        <v>98</v>
      </c>
      <c r="G5" s="46">
        <v>-245000</v>
      </c>
      <c r="H5" s="45"/>
    </row>
    <row r="6" spans="1:8" x14ac:dyDescent="0.2">
      <c r="A6" s="45">
        <v>3</v>
      </c>
      <c r="B6" s="45" t="s">
        <v>121</v>
      </c>
      <c r="C6" s="45" t="s">
        <v>111</v>
      </c>
      <c r="D6" s="45" t="s">
        <v>119</v>
      </c>
      <c r="E6" s="57"/>
      <c r="F6" s="59" t="s">
        <v>98</v>
      </c>
      <c r="G6" s="46">
        <v>-120000</v>
      </c>
      <c r="H6" s="45"/>
    </row>
    <row r="7" spans="1:8" x14ac:dyDescent="0.2">
      <c r="A7" s="45">
        <v>4</v>
      </c>
      <c r="B7" s="45" t="s">
        <v>122</v>
      </c>
      <c r="C7" s="45" t="s">
        <v>111</v>
      </c>
      <c r="D7" s="45" t="s">
        <v>119</v>
      </c>
      <c r="E7" s="57"/>
      <c r="F7" s="59" t="s">
        <v>98</v>
      </c>
      <c r="G7" s="46">
        <v>-89124</v>
      </c>
      <c r="H7" s="45"/>
    </row>
    <row r="8" spans="1:8" x14ac:dyDescent="0.2">
      <c r="A8" s="45">
        <v>5</v>
      </c>
      <c r="B8" s="45" t="s">
        <v>123</v>
      </c>
      <c r="C8" s="45" t="s">
        <v>124</v>
      </c>
      <c r="D8" s="45" t="s">
        <v>125</v>
      </c>
      <c r="E8" s="58"/>
      <c r="F8" s="59" t="s">
        <v>48</v>
      </c>
      <c r="G8" s="46">
        <v>-27000</v>
      </c>
      <c r="H8" s="45" t="s">
        <v>126</v>
      </c>
    </row>
    <row r="9" spans="1:8" x14ac:dyDescent="0.2">
      <c r="A9" s="45">
        <v>6</v>
      </c>
      <c r="B9" s="45" t="s">
        <v>127</v>
      </c>
      <c r="C9" s="45" t="s">
        <v>124</v>
      </c>
      <c r="D9" s="45" t="s">
        <v>128</v>
      </c>
      <c r="E9" s="58"/>
      <c r="F9" s="59" t="s">
        <v>48</v>
      </c>
      <c r="G9" s="46">
        <v>-122085</v>
      </c>
      <c r="H9" s="45" t="s">
        <v>129</v>
      </c>
    </row>
    <row r="10" spans="1:8" x14ac:dyDescent="0.2">
      <c r="A10" s="45">
        <v>7</v>
      </c>
      <c r="B10" s="45" t="s">
        <v>130</v>
      </c>
      <c r="C10" s="45" t="s">
        <v>124</v>
      </c>
      <c r="D10" s="45" t="s">
        <v>128</v>
      </c>
      <c r="E10" s="58"/>
      <c r="F10" s="59" t="s">
        <v>48</v>
      </c>
      <c r="G10" s="46">
        <v>-121499</v>
      </c>
      <c r="H10" s="45" t="s">
        <v>129</v>
      </c>
    </row>
    <row r="11" spans="1:8" x14ac:dyDescent="0.2">
      <c r="A11" s="45">
        <v>8</v>
      </c>
      <c r="B11" s="45" t="s">
        <v>131</v>
      </c>
      <c r="C11" s="45" t="s">
        <v>124</v>
      </c>
      <c r="D11" s="45" t="s">
        <v>128</v>
      </c>
      <c r="E11" s="58"/>
      <c r="F11" s="59" t="s">
        <v>48</v>
      </c>
      <c r="G11" s="46">
        <v>-498750</v>
      </c>
      <c r="H11" s="45" t="s">
        <v>132</v>
      </c>
    </row>
    <row r="12" spans="1:8" x14ac:dyDescent="0.2">
      <c r="A12" s="45">
        <v>9</v>
      </c>
      <c r="B12" s="45" t="s">
        <v>133</v>
      </c>
      <c r="C12" s="45" t="s">
        <v>124</v>
      </c>
      <c r="D12" s="45" t="s">
        <v>134</v>
      </c>
      <c r="E12" s="58"/>
      <c r="F12" s="59" t="s">
        <v>48</v>
      </c>
      <c r="G12" s="46">
        <v>-16000</v>
      </c>
      <c r="H12" s="45" t="s">
        <v>135</v>
      </c>
    </row>
    <row r="13" spans="1:8" x14ac:dyDescent="0.2">
      <c r="A13" s="45">
        <v>10</v>
      </c>
      <c r="B13" s="45" t="s">
        <v>136</v>
      </c>
      <c r="C13" s="45" t="s">
        <v>124</v>
      </c>
      <c r="D13" s="45" t="s">
        <v>134</v>
      </c>
      <c r="E13" s="58"/>
      <c r="F13" s="59" t="s">
        <v>48</v>
      </c>
      <c r="G13" s="46">
        <v>-152796</v>
      </c>
      <c r="H13" s="45" t="s">
        <v>132</v>
      </c>
    </row>
    <row r="14" spans="1:8" x14ac:dyDescent="0.2">
      <c r="A14" s="45">
        <v>11</v>
      </c>
      <c r="B14" s="45" t="s">
        <v>137</v>
      </c>
      <c r="C14" s="45" t="s">
        <v>124</v>
      </c>
      <c r="D14" s="45" t="s">
        <v>134</v>
      </c>
      <c r="E14" s="58"/>
      <c r="F14" s="59" t="s">
        <v>48</v>
      </c>
      <c r="G14" s="46">
        <v>-6100</v>
      </c>
      <c r="H14" s="45" t="s">
        <v>138</v>
      </c>
    </row>
    <row r="15" spans="1:8" x14ac:dyDescent="0.2">
      <c r="A15" s="45">
        <v>12</v>
      </c>
      <c r="B15" s="45" t="s">
        <v>139</v>
      </c>
      <c r="C15" s="45" t="s">
        <v>124</v>
      </c>
      <c r="D15" s="45" t="s">
        <v>134</v>
      </c>
      <c r="E15" s="58"/>
      <c r="F15" s="59" t="s">
        <v>48</v>
      </c>
      <c r="G15" s="46">
        <v>-7126</v>
      </c>
      <c r="H15" s="45" t="s">
        <v>140</v>
      </c>
    </row>
    <row r="16" spans="1:8" x14ac:dyDescent="0.2">
      <c r="A16" s="45">
        <v>13</v>
      </c>
      <c r="B16" s="45" t="s">
        <v>141</v>
      </c>
      <c r="C16" s="45" t="s">
        <v>124</v>
      </c>
      <c r="D16" s="45" t="s">
        <v>128</v>
      </c>
      <c r="E16" s="58"/>
      <c r="F16" s="59" t="s">
        <v>48</v>
      </c>
      <c r="G16" s="46">
        <v>-14000</v>
      </c>
      <c r="H16" s="45" t="s">
        <v>140</v>
      </c>
    </row>
    <row r="17" spans="1:8" x14ac:dyDescent="0.2">
      <c r="A17" s="45">
        <v>14</v>
      </c>
      <c r="B17" s="45" t="s">
        <v>142</v>
      </c>
      <c r="C17" s="45" t="s">
        <v>124</v>
      </c>
      <c r="D17" s="45" t="s">
        <v>143</v>
      </c>
      <c r="E17" s="58"/>
      <c r="F17" s="59" t="s">
        <v>48</v>
      </c>
      <c r="G17" s="46">
        <v>-11745</v>
      </c>
      <c r="H17" s="45" t="s">
        <v>144</v>
      </c>
    </row>
    <row r="18" spans="1:8" x14ac:dyDescent="0.2">
      <c r="A18" s="45">
        <v>15</v>
      </c>
      <c r="B18" s="45" t="s">
        <v>145</v>
      </c>
      <c r="C18" s="45" t="s">
        <v>124</v>
      </c>
      <c r="D18" s="45" t="s">
        <v>146</v>
      </c>
      <c r="E18" s="58"/>
      <c r="F18" s="59" t="s">
        <v>48</v>
      </c>
      <c r="G18" s="46">
        <v>-20000</v>
      </c>
      <c r="H18" s="45" t="s">
        <v>147</v>
      </c>
    </row>
    <row r="19" spans="1:8" x14ac:dyDescent="0.2">
      <c r="A19" s="45">
        <v>16</v>
      </c>
      <c r="B19" s="45" t="s">
        <v>148</v>
      </c>
      <c r="C19" s="45" t="s">
        <v>124</v>
      </c>
      <c r="D19" s="45" t="s">
        <v>128</v>
      </c>
      <c r="E19" s="58"/>
      <c r="F19" s="59" t="s">
        <v>48</v>
      </c>
      <c r="G19" s="46">
        <v>-16880</v>
      </c>
      <c r="H19" s="45" t="s">
        <v>147</v>
      </c>
    </row>
    <row r="20" spans="1:8" x14ac:dyDescent="0.2">
      <c r="A20" s="45">
        <v>17</v>
      </c>
      <c r="B20" s="45" t="s">
        <v>149</v>
      </c>
      <c r="C20" s="45" t="s">
        <v>124</v>
      </c>
      <c r="D20" s="45" t="s">
        <v>125</v>
      </c>
      <c r="E20" s="58"/>
      <c r="F20" s="59" t="s">
        <v>48</v>
      </c>
      <c r="G20" s="46">
        <v>-1000</v>
      </c>
      <c r="H20" s="45" t="s">
        <v>147</v>
      </c>
    </row>
    <row r="21" spans="1:8" x14ac:dyDescent="0.2">
      <c r="A21" s="45">
        <v>18</v>
      </c>
      <c r="B21" s="45" t="s">
        <v>112</v>
      </c>
      <c r="C21" s="45" t="s">
        <v>124</v>
      </c>
      <c r="D21" s="45" t="s">
        <v>150</v>
      </c>
      <c r="E21" s="58"/>
      <c r="F21" s="59" t="s">
        <v>48</v>
      </c>
      <c r="G21" s="46">
        <v>-16635</v>
      </c>
      <c r="H21" s="45" t="s">
        <v>147</v>
      </c>
    </row>
    <row r="22" spans="1:8" x14ac:dyDescent="0.2">
      <c r="A22" s="45">
        <v>19</v>
      </c>
      <c r="B22" s="45" t="s">
        <v>151</v>
      </c>
      <c r="C22" s="45" t="s">
        <v>124</v>
      </c>
      <c r="D22" s="45" t="s">
        <v>150</v>
      </c>
      <c r="E22" s="58"/>
      <c r="F22" s="59" t="s">
        <v>48</v>
      </c>
      <c r="G22" s="46">
        <v>-30031</v>
      </c>
      <c r="H22" s="45" t="s">
        <v>152</v>
      </c>
    </row>
    <row r="23" spans="1:8" x14ac:dyDescent="0.2">
      <c r="A23" s="45">
        <v>20</v>
      </c>
      <c r="B23" s="45" t="s">
        <v>153</v>
      </c>
      <c r="C23" s="45" t="s">
        <v>124</v>
      </c>
      <c r="D23" s="45" t="s">
        <v>150</v>
      </c>
      <c r="E23" s="58"/>
      <c r="F23" s="59" t="s">
        <v>48</v>
      </c>
      <c r="G23" s="46">
        <v>-30810</v>
      </c>
      <c r="H23" s="45" t="s">
        <v>147</v>
      </c>
    </row>
    <row r="24" spans="1:8" x14ac:dyDescent="0.2">
      <c r="A24" s="45">
        <v>21</v>
      </c>
      <c r="B24" s="45" t="s">
        <v>154</v>
      </c>
      <c r="C24" s="45" t="s">
        <v>124</v>
      </c>
      <c r="D24" s="45" t="s">
        <v>150</v>
      </c>
      <c r="E24" s="58"/>
      <c r="F24" s="59" t="s">
        <v>48</v>
      </c>
      <c r="G24" s="46">
        <v>-34000</v>
      </c>
      <c r="H24" s="45" t="s">
        <v>147</v>
      </c>
    </row>
    <row r="25" spans="1:8" x14ac:dyDescent="0.2">
      <c r="A25" s="45">
        <v>22</v>
      </c>
      <c r="B25" s="45" t="s">
        <v>155</v>
      </c>
      <c r="C25" s="45" t="s">
        <v>124</v>
      </c>
      <c r="D25" s="45" t="s">
        <v>156</v>
      </c>
      <c r="E25" s="58"/>
      <c r="F25" s="59" t="s">
        <v>48</v>
      </c>
      <c r="G25" s="46">
        <v>-6000</v>
      </c>
      <c r="H25" s="45" t="s">
        <v>147</v>
      </c>
    </row>
    <row r="26" spans="1:8" x14ac:dyDescent="0.2">
      <c r="A26" s="45">
        <v>23</v>
      </c>
      <c r="B26" s="45" t="s">
        <v>157</v>
      </c>
      <c r="C26" s="45" t="s">
        <v>124</v>
      </c>
      <c r="D26" s="45" t="s">
        <v>119</v>
      </c>
      <c r="E26" s="58"/>
      <c r="F26" s="59" t="s">
        <v>48</v>
      </c>
      <c r="G26" s="46">
        <v>-100</v>
      </c>
      <c r="H26" s="45" t="s">
        <v>147</v>
      </c>
    </row>
    <row r="27" spans="1:8" x14ac:dyDescent="0.2">
      <c r="A27" s="45">
        <v>24</v>
      </c>
      <c r="B27" s="45" t="s">
        <v>158</v>
      </c>
      <c r="C27" s="45" t="s">
        <v>124</v>
      </c>
      <c r="D27" s="45" t="s">
        <v>119</v>
      </c>
      <c r="E27" s="58"/>
      <c r="F27" s="59" t="s">
        <v>48</v>
      </c>
      <c r="G27" s="46">
        <v>-1691</v>
      </c>
      <c r="H27" s="45" t="s">
        <v>147</v>
      </c>
    </row>
    <row r="28" spans="1:8" x14ac:dyDescent="0.2">
      <c r="A28" s="45">
        <v>25</v>
      </c>
      <c r="B28" s="45" t="s">
        <v>14</v>
      </c>
      <c r="C28" s="45" t="s">
        <v>124</v>
      </c>
      <c r="D28" s="45" t="s">
        <v>146</v>
      </c>
      <c r="E28" s="57"/>
      <c r="F28" s="59" t="s">
        <v>98</v>
      </c>
      <c r="G28" s="46">
        <v>-43334</v>
      </c>
      <c r="H28" s="45" t="s">
        <v>159</v>
      </c>
    </row>
    <row r="29" spans="1:8" x14ac:dyDescent="0.2">
      <c r="A29" s="45">
        <v>26</v>
      </c>
      <c r="B29" s="45" t="s">
        <v>160</v>
      </c>
      <c r="C29" s="45" t="s">
        <v>124</v>
      </c>
      <c r="D29" s="45" t="s">
        <v>146</v>
      </c>
      <c r="E29" s="58"/>
      <c r="F29" s="59" t="s">
        <v>98</v>
      </c>
      <c r="G29" s="46">
        <v>-57223</v>
      </c>
      <c r="H29" s="45" t="s">
        <v>161</v>
      </c>
    </row>
    <row r="30" spans="1:8" x14ac:dyDescent="0.2">
      <c r="A30" s="45">
        <v>27</v>
      </c>
      <c r="B30" s="45" t="s">
        <v>162</v>
      </c>
      <c r="C30" s="45" t="s">
        <v>124</v>
      </c>
      <c r="D30" s="45" t="s">
        <v>146</v>
      </c>
      <c r="E30" s="58"/>
      <c r="F30" s="59" t="s">
        <v>98</v>
      </c>
      <c r="G30" s="46">
        <f>-1295-6913</f>
        <v>-8208</v>
      </c>
      <c r="H30" s="45" t="s">
        <v>147</v>
      </c>
    </row>
    <row r="31" spans="1:8" x14ac:dyDescent="0.2">
      <c r="A31" s="45">
        <v>28</v>
      </c>
      <c r="B31" s="45" t="s">
        <v>163</v>
      </c>
      <c r="C31" s="45" t="s">
        <v>124</v>
      </c>
      <c r="D31" s="45" t="s">
        <v>128</v>
      </c>
      <c r="E31" s="58"/>
      <c r="F31" s="59" t="s">
        <v>48</v>
      </c>
      <c r="G31" s="46">
        <v>-140000</v>
      </c>
      <c r="H31" s="45" t="s">
        <v>164</v>
      </c>
    </row>
    <row r="32" spans="1:8" x14ac:dyDescent="0.2">
      <c r="A32" s="45">
        <v>29</v>
      </c>
      <c r="B32" s="45" t="s">
        <v>165</v>
      </c>
      <c r="C32" s="45" t="s">
        <v>124</v>
      </c>
      <c r="D32" s="45" t="s">
        <v>166</v>
      </c>
      <c r="E32" s="58"/>
      <c r="F32" s="59" t="s">
        <v>98</v>
      </c>
      <c r="G32" s="46">
        <v>-4662</v>
      </c>
      <c r="H32" s="45" t="s">
        <v>167</v>
      </c>
    </row>
    <row r="33" spans="1:9" x14ac:dyDescent="0.2">
      <c r="A33" s="45">
        <v>30</v>
      </c>
      <c r="B33" s="45" t="s">
        <v>110</v>
      </c>
      <c r="C33" s="45" t="s">
        <v>124</v>
      </c>
      <c r="D33" s="45" t="s">
        <v>146</v>
      </c>
      <c r="E33" s="58"/>
      <c r="F33" s="59" t="s">
        <v>98</v>
      </c>
      <c r="G33" s="46">
        <v>-50000</v>
      </c>
      <c r="H33" s="45" t="s">
        <v>147</v>
      </c>
    </row>
    <row r="34" spans="1:9" s="42" customFormat="1" x14ac:dyDescent="0.2">
      <c r="A34" s="47"/>
      <c r="B34" s="47" t="s">
        <v>108</v>
      </c>
      <c r="C34" s="47"/>
      <c r="D34" s="47"/>
      <c r="E34" s="47"/>
      <c r="F34" s="47"/>
      <c r="G34" s="48">
        <f>SUM(G4:G33)</f>
        <v>-2613524</v>
      </c>
    </row>
    <row r="35" spans="1:9" s="42" customFormat="1" x14ac:dyDescent="0.2">
      <c r="A35" s="47"/>
      <c r="B35" s="47" t="s">
        <v>168</v>
      </c>
      <c r="C35" s="47"/>
      <c r="D35" s="47"/>
      <c r="E35" s="47"/>
      <c r="F35" s="47"/>
      <c r="G35" s="48">
        <v>13390846</v>
      </c>
      <c r="H35" s="49"/>
      <c r="I35" s="51"/>
    </row>
    <row r="36" spans="1:9" s="42" customFormat="1" x14ac:dyDescent="0.2">
      <c r="A36" s="47"/>
      <c r="B36" s="47" t="s">
        <v>169</v>
      </c>
      <c r="C36" s="47"/>
      <c r="D36" s="47"/>
      <c r="E36" s="47"/>
      <c r="F36" s="47"/>
      <c r="G36" s="52">
        <f>G34/G35</f>
        <v>-0.19517243346686236</v>
      </c>
    </row>
    <row r="37" spans="1:9" s="42" customFormat="1" x14ac:dyDescent="0.2">
      <c r="G37" s="55"/>
    </row>
    <row r="38" spans="1:9" s="42" customFormat="1" x14ac:dyDescent="0.2">
      <c r="A38" s="54"/>
      <c r="B38" s="47" t="s">
        <v>170</v>
      </c>
      <c r="C38" s="47"/>
      <c r="D38" s="47"/>
      <c r="E38" s="47"/>
      <c r="F38" s="47"/>
      <c r="G38" s="48">
        <f>-G33</f>
        <v>50000</v>
      </c>
    </row>
    <row r="39" spans="1:9" s="42" customFormat="1" x14ac:dyDescent="0.2">
      <c r="A39" s="54"/>
      <c r="B39" s="47" t="s">
        <v>171</v>
      </c>
      <c r="C39" s="47"/>
      <c r="D39" s="47"/>
      <c r="E39" s="47"/>
      <c r="F39" s="47"/>
      <c r="G39" s="56">
        <f>G34+G38</f>
        <v>-2563524</v>
      </c>
    </row>
    <row r="40" spans="1:9" s="42" customFormat="1" x14ac:dyDescent="0.2">
      <c r="G40" s="53"/>
    </row>
    <row r="41" spans="1:9" s="42" customFormat="1" x14ac:dyDescent="0.2">
      <c r="G41" s="53"/>
    </row>
  </sheetData>
  <pageMargins left="0.7" right="0.7" top="0.75" bottom="0.75" header="0.3" footer="0.3"/>
  <pageSetup paperSize="9" scale="96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9417ab-6472-4075-af16-7dc6074df91e">
      <Value>4</Value>
      <Value>3</Value>
      <Value>2</Value>
      <Value>1</Value>
    </TaxCatchAll>
    <n7493b4506bf40e28c373b1e51a33445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– Standard</TermName>
          <TermId xmlns="http://schemas.microsoft.com/office/infopath/2007/PartnerControls">6ac71db3-f607-40c5-a1e1-b9c1a296a59c</TermId>
        </TermInfo>
      </Terms>
    </n7493b4506bf40e28c373b1e51a33445>
    <cf401361b24e474cb011be6eb76c0e76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HOMigrated xmlns="4e9417ab-6472-4075-af16-7dc6074df91e">false</HOMigrated>
    <lae2bfa7b6474897ab4a53f76ea236c7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jb5e598af17141539648acf311d7477b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Efficiency and Resources Unit (ERU)</TermName>
          <TermId xmlns="http://schemas.microsoft.com/office/infopath/2007/PartnerControls">ce74cf70-39e8-4837-923b-2d8389e3002a</TermId>
        </TermInfo>
      </Terms>
    </jb5e598af17141539648acf311d7477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3e580ec-c125-41f3-a307-e1c841722a86" ContentTypeId="0x010100A5BF1C78D9F64B679A5EBDE1C6598EBC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A5BF1C78D9F64B679A5EBDE1C6598EBC010100F7EEF417FC520F4AAAF3625282A12098" ma:contentTypeVersion="4" ma:contentTypeDescription="Create a new document." ma:contentTypeScope="" ma:versionID="f0e001f37debd2a50101abb3294959b2">
  <xsd:schema xmlns:xsd="http://www.w3.org/2001/XMLSchema" xmlns:xs="http://www.w3.org/2001/XMLSchema" xmlns:p="http://schemas.microsoft.com/office/2006/metadata/properties" xmlns:ns2="4e9417ab-6472-4075-af16-7dc6074df91e" targetNamespace="http://schemas.microsoft.com/office/2006/metadata/properties" ma:root="true" ma:fieldsID="b54467a69484aa956281942e8642cea1" ns2:_="">
    <xsd:import namespace="4e9417ab-6472-4075-af16-7dc6074df91e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417ab-6472-4075-af16-7dc6074df91e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1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066c73f-a3b0-4360-ba6e-8c24c04e81b0}" ma:internalName="TaxCatchAll" ma:showField="CatchAllData" ma:web="47bee7a9-a607-491b-902b-f70236870b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066c73f-a3b0-4360-ba6e-8c24c04e81b0}" ma:internalName="TaxCatchAllLabel" ma:readOnly="true" ma:showField="CatchAllDataLabel" ma:web="47bee7a9-a607-491b-902b-f70236870b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2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default="3;#Efficiency and Resources Unit (ERU)|ce74cf70-39e8-4837-923b-2d8389e3002a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default="4;#Policy – Standard|6ac71db3-f607-40c5-a1e1-b9c1a296a59c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588CEC-1369-4FE0-BFA8-49274B7B2B15}">
  <ds:schemaRefs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e9417ab-6472-4075-af16-7dc6074df91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238ADC-4335-4EA2-AB9D-67FDFEDCA4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9F19D6-BAB5-401F-818A-B95541D0CE8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22C1022-CED6-41A0-B7CF-74C852E1D2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9417ab-6472-4075-af16-7dc6074df9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CSR Efficiencies</vt:lpstr>
      <vt:lpstr>Efficiencies 2324</vt:lpstr>
      <vt:lpstr>Efficiencies 2425</vt:lpstr>
      <vt:lpstr>'Efficiencies 2324'!Print_Area</vt:lpstr>
      <vt:lpstr>'Efficiencies 2425'!Print_Area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Hemming, Mark</dc:creator>
  <cp:keywords/>
  <dc:description/>
  <cp:lastModifiedBy>Sanderson Jayne</cp:lastModifiedBy>
  <cp:revision/>
  <cp:lastPrinted>2023-01-13T13:26:24Z</cp:lastPrinted>
  <dcterms:created xsi:type="dcterms:W3CDTF">2022-05-23T14:31:34Z</dcterms:created>
  <dcterms:modified xsi:type="dcterms:W3CDTF">2024-11-20T14:41:18Z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0x010100A5BF1C78D9F64B679A5EBDE1C6598EBC010100F7EEF417FC520F4AAAF3625282A12098</vt:lpwstr>
  </property>
  <property fmtid="{D5CDD505-2E9C-101B-9397-08002B2CF9AE}" pid="3" name="HOBusinessUnit">
    <vt:lpwstr>3;#Efficiency and Resources Unit (ERU)|ce74cf70-39e8-4837-923b-2d8389e3002a</vt:lpwstr>
  </property>
  <property fmtid="{D5CDD505-2E9C-101B-9397-08002B2CF9AE}" pid="4" name="HOCopyrightLevel">
    <vt:lpwstr>2;#Crown|69589897-2828-4761-976e-717fd8e631c9</vt:lpwstr>
  </property>
  <property fmtid="{D5CDD505-2E9C-101B-9397-08002B2CF9AE}" pid="5" name="HOGovernmentSecurityClassification">
    <vt:lpwstr>1;#Official|14c80daa-741b-422c-9722-f71693c9ede4</vt:lpwstr>
  </property>
  <property fmtid="{D5CDD505-2E9C-101B-9397-08002B2CF9AE}" pid="6" name="HOSiteType">
    <vt:lpwstr>4;#Policy – Standard|6ac71db3-f607-40c5-a1e1-b9c1a296a59c</vt:lpwstr>
  </property>
</Properties>
</file>